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11640" activeTab="0"/>
  </bookViews>
  <sheets>
    <sheet name="Sheet1" sheetId="1" r:id="rId1"/>
  </sheets>
  <definedNames>
    <definedName name="solver_adj" localSheetId="0" hidden="1">'Sheet1'!$C$12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'Sheet1'!#REF!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s>
  <calcPr fullCalcOnLoad="1"/>
</workbook>
</file>

<file path=xl/sharedStrings.xml><?xml version="1.0" encoding="utf-8"?>
<sst xmlns="http://schemas.openxmlformats.org/spreadsheetml/2006/main" count="60" uniqueCount="56">
  <si>
    <t>pi</t>
  </si>
  <si>
    <t>μ</t>
  </si>
  <si>
    <t>t</t>
  </si>
  <si>
    <t>σ</t>
  </si>
  <si>
    <t>S/m</t>
  </si>
  <si>
    <t>m</t>
  </si>
  <si>
    <t>Rdc</t>
  </si>
  <si>
    <t>N</t>
  </si>
  <si>
    <t>Rrf</t>
  </si>
  <si>
    <t>ρ</t>
  </si>
  <si>
    <t>Ωm</t>
  </si>
  <si>
    <t>Au</t>
  </si>
  <si>
    <t>α0,100</t>
  </si>
  <si>
    <t>Al</t>
  </si>
  <si>
    <t>Ag</t>
  </si>
  <si>
    <t>Cu</t>
  </si>
  <si>
    <t>温度係数</t>
  </si>
  <si>
    <t>抵抗率</t>
  </si>
  <si>
    <t>導電率</t>
  </si>
  <si>
    <t>Ω/m</t>
  </si>
  <si>
    <t>温度(℃)</t>
  </si>
  <si>
    <t>ρ0</t>
  </si>
  <si>
    <t>ρ100</t>
  </si>
  <si>
    <t>e-8Ω/m</t>
  </si>
  <si>
    <t>理科年表の数値</t>
  </si>
  <si>
    <t>物理定数</t>
  </si>
  <si>
    <t>主な金属の導電率</t>
  </si>
  <si>
    <t>導体厚さ</t>
  </si>
  <si>
    <t>多層導体モデルの層数</t>
  </si>
  <si>
    <t>Ω/□</t>
  </si>
  <si>
    <t>直流シート抵抗</t>
  </si>
  <si>
    <t>Skin effect</t>
  </si>
  <si>
    <t>sonnetの導体パラメータのRdc,Rrfを算出するシートです。</t>
  </si>
  <si>
    <t>黄色い部分に数値を入力すると</t>
  </si>
  <si>
    <t>青い部分に適切なパラメータが計算されるのでsonnetの導体パラメータに入力してください</t>
  </si>
  <si>
    <t>非常に低い周波数ではRdcの精度がそのまま効きます。ここでは導体厚さと導電率からRdcを算出していますが、4端子法を使った抵抗計とパターン寸法を機械的に正確に測定することで精度が改善できます。</t>
  </si>
  <si>
    <t>やや低い周波数からはモデルを作るときに導体の辺に沿って電流がながれる現象を再現するように注意します。導体の幅方向に8～16セルを確保するとこの現象を正確に再現できます。</t>
  </si>
  <si>
    <t>一般的なマイクロ波回路の周波数ではさらに、Rrfが効きます。</t>
  </si>
  <si>
    <t>δ</t>
  </si>
  <si>
    <t>freq</t>
  </si>
  <si>
    <t>Hz</t>
  </si>
  <si>
    <t>fc2</t>
  </si>
  <si>
    <t>周波数</t>
  </si>
  <si>
    <t>表皮深さ</t>
  </si>
  <si>
    <t>√fモデルの限界周波数</t>
  </si>
  <si>
    <t>sonnetの導体パラメータ計算シート</t>
  </si>
  <si>
    <t>マイクロストリップ線路のように上下が非対称の線路の広い帯域の損失を正確にシミュレートするには,二層モデルにして導体の上下面で電流が異なる現象を再現するモデルを作ります。</t>
  </si>
  <si>
    <t>RdcとRrfの効果は次の表のfc2であらわされる周波数でちょうどバランスします。この周波数より遥かに高い周波数しか解析しないならRdcの入力は省略できます。sonnet以外の多くのシミュレータでは実際にRdcを無視しています。</t>
  </si>
  <si>
    <t>接地導体</t>
  </si>
  <si>
    <t>一層導体モデル、二層導体モデル、さらに接地導体を使う場合それぞれパラメータの値が異なることに注意してください</t>
  </si>
  <si>
    <t>一層モデル</t>
  </si>
  <si>
    <t>二層モデル</t>
  </si>
  <si>
    <t>主な金属の導電率の表がこのシートの下の方にあります。</t>
  </si>
  <si>
    <t>二層導体モデルでは一層導体モデルより20%程度高損失な結果になります。</t>
  </si>
  <si>
    <t>接地導体は多くの場合信号線路よりも良い導体が厚く使われ、しかも電流の集中が起こらないので、その損失を無視する場合が多いです。必要に応じて接地導体についても導体パラメータを入れてください。有限抵抗率な接地導体では10%程度損失が大きくなります。</t>
  </si>
  <si>
    <t>sonnetの導体モデルには表面粗さの影響が含まれていません。表皮深さと表面粗さが同程度のオーダーになる場合はsonnetの計算値は損失が低めに算出されます。下の表で特定の周波数での表皮深さを確認してください。特にミリ波帯では表面粗さによって損失が何倍にもなることがあ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</si>
</sst>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15">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8">
    <xf numFmtId="0" fontId="0" fillId="0" borderId="0" xfId="0" applyAlignment="1">
      <alignment/>
    </xf>
    <xf numFmtId="0" fontId="0" fillId="0" borderId="1" xfId="0" applyBorder="1" applyAlignment="1" applyProtection="1">
      <alignment/>
      <protection/>
    </xf>
    <xf numFmtId="0" fontId="0" fillId="0" borderId="2" xfId="0" applyBorder="1" applyAlignment="1" applyProtection="1">
      <alignment/>
      <protection/>
    </xf>
    <xf numFmtId="11" fontId="0" fillId="2" borderId="3" xfId="0" applyNumberFormat="1" applyFill="1" applyBorder="1" applyAlignment="1" applyProtection="1">
      <alignment/>
      <protection locked="0"/>
    </xf>
    <xf numFmtId="11" fontId="0" fillId="2" borderId="0" xfId="0" applyNumberFormat="1" applyFill="1" applyBorder="1" applyAlignment="1" applyProtection="1">
      <alignment/>
      <protection locked="0"/>
    </xf>
    <xf numFmtId="11" fontId="0" fillId="2" borderId="3" xfId="0" applyNumberFormat="1" applyFont="1" applyFill="1" applyBorder="1" applyAlignment="1" applyProtection="1">
      <alignment/>
      <protection locked="0"/>
    </xf>
    <xf numFmtId="0" fontId="4" fillId="0" borderId="0" xfId="0" applyFont="1" applyAlignment="1" applyProtection="1">
      <alignment/>
      <protection/>
    </xf>
    <xf numFmtId="0" fontId="0" fillId="0" borderId="0" xfId="0" applyAlignment="1" applyProtection="1">
      <alignment/>
      <protection/>
    </xf>
    <xf numFmtId="0" fontId="0" fillId="0" borderId="4" xfId="0" applyBorder="1" applyAlignment="1" applyProtection="1">
      <alignment/>
      <protection/>
    </xf>
    <xf numFmtId="0" fontId="0" fillId="0" borderId="1" xfId="0" applyBorder="1" applyAlignment="1" applyProtection="1">
      <alignment horizontal="right"/>
      <protection/>
    </xf>
    <xf numFmtId="0" fontId="0" fillId="0" borderId="2" xfId="0" applyBorder="1" applyAlignment="1" applyProtection="1">
      <alignment horizontal="center"/>
      <protection/>
    </xf>
    <xf numFmtId="11" fontId="0" fillId="0" borderId="0" xfId="0" applyNumberFormat="1" applyFill="1" applyBorder="1" applyAlignment="1" applyProtection="1">
      <alignment/>
      <protection/>
    </xf>
    <xf numFmtId="0" fontId="0" fillId="0" borderId="0" xfId="0" applyFill="1"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horizontal="right"/>
      <protection/>
    </xf>
    <xf numFmtId="0" fontId="0" fillId="0" borderId="3" xfId="0" applyBorder="1" applyAlignment="1" applyProtection="1">
      <alignment horizontal="center"/>
      <protection/>
    </xf>
    <xf numFmtId="11" fontId="0" fillId="0" borderId="3" xfId="0" applyNumberFormat="1" applyBorder="1" applyAlignment="1" applyProtection="1">
      <alignment/>
      <protection/>
    </xf>
    <xf numFmtId="0" fontId="0" fillId="0" borderId="7" xfId="0" applyBorder="1" applyAlignment="1" applyProtection="1">
      <alignment/>
      <protection/>
    </xf>
    <xf numFmtId="0" fontId="0" fillId="0" borderId="0" xfId="0" applyBorder="1" applyAlignment="1" applyProtection="1">
      <alignment horizontal="center"/>
      <protection/>
    </xf>
    <xf numFmtId="11" fontId="0" fillId="0" borderId="0" xfId="0" applyNumberFormat="1" applyBorder="1" applyAlignment="1" applyProtection="1">
      <alignment/>
      <protection/>
    </xf>
    <xf numFmtId="11" fontId="0" fillId="3" borderId="0" xfId="0" applyNumberFormat="1" applyFill="1" applyBorder="1" applyAlignment="1" applyProtection="1">
      <alignment/>
      <protection/>
    </xf>
    <xf numFmtId="0" fontId="0" fillId="0" borderId="8" xfId="0" applyBorder="1" applyAlignment="1" applyProtection="1">
      <alignment horizontal="right"/>
      <protection/>
    </xf>
    <xf numFmtId="0" fontId="0" fillId="0" borderId="4" xfId="0" applyBorder="1" applyAlignment="1" applyProtection="1">
      <alignment horizontal="center"/>
      <protection/>
    </xf>
    <xf numFmtId="11" fontId="0" fillId="3" borderId="4" xfId="0" applyNumberFormat="1" applyFill="1" applyBorder="1" applyAlignment="1" applyProtection="1">
      <alignment/>
      <protection/>
    </xf>
    <xf numFmtId="0" fontId="0" fillId="0" borderId="9" xfId="0" applyBorder="1" applyAlignment="1" applyProtection="1">
      <alignment/>
      <protection/>
    </xf>
    <xf numFmtId="0" fontId="0" fillId="0" borderId="0" xfId="0" applyAlignment="1" applyProtection="1">
      <alignment horizontal="left" wrapText="1"/>
      <protection/>
    </xf>
    <xf numFmtId="11" fontId="0" fillId="0" borderId="2" xfId="0" applyNumberFormat="1" applyBorder="1" applyAlignment="1" applyProtection="1">
      <alignment/>
      <protection/>
    </xf>
    <xf numFmtId="0" fontId="0" fillId="0" borderId="10" xfId="0" applyBorder="1" applyAlignment="1" applyProtection="1">
      <alignment/>
      <protection/>
    </xf>
    <xf numFmtId="0" fontId="0" fillId="0" borderId="3" xfId="0" applyBorder="1" applyAlignment="1" applyProtection="1">
      <alignment/>
      <protection/>
    </xf>
    <xf numFmtId="0" fontId="0" fillId="0" borderId="11" xfId="0" applyBorder="1" applyAlignment="1" applyProtection="1">
      <alignment/>
      <protection/>
    </xf>
    <xf numFmtId="0" fontId="0" fillId="0" borderId="8" xfId="0" applyBorder="1" applyAlignment="1" applyProtection="1">
      <alignment/>
      <protection/>
    </xf>
    <xf numFmtId="11" fontId="0" fillId="0" borderId="4" xfId="0" applyNumberFormat="1"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horizontal="center"/>
      <protection/>
    </xf>
    <xf numFmtId="0" fontId="0" fillId="0" borderId="9" xfId="0" applyBorder="1" applyAlignment="1" applyProtection="1">
      <alignment horizontal="center"/>
      <protection/>
    </xf>
    <xf numFmtId="0" fontId="0" fillId="0" borderId="6" xfId="0" applyBorder="1" applyAlignment="1" applyProtection="1">
      <alignment horizontal="center"/>
      <protection/>
    </xf>
    <xf numFmtId="11" fontId="0" fillId="0" borderId="7" xfId="0" applyNumberFormat="1" applyBorder="1" applyAlignment="1" applyProtection="1">
      <alignment/>
      <protection/>
    </xf>
    <xf numFmtId="11" fontId="0" fillId="0" borderId="0" xfId="0" applyNumberFormat="1" applyAlignment="1" applyProtection="1">
      <alignment/>
      <protection/>
    </xf>
    <xf numFmtId="0" fontId="0" fillId="0" borderId="8" xfId="0" applyBorder="1" applyAlignment="1" applyProtection="1">
      <alignment horizontal="center"/>
      <protection/>
    </xf>
    <xf numFmtId="11" fontId="0" fillId="0" borderId="9" xfId="0" applyNumberFormat="1" applyBorder="1" applyAlignment="1" applyProtection="1">
      <alignment/>
      <protection/>
    </xf>
    <xf numFmtId="0" fontId="0" fillId="0" borderId="12" xfId="0" applyBorder="1" applyAlignment="1" applyProtection="1">
      <alignment/>
      <protection/>
    </xf>
    <xf numFmtId="0" fontId="0" fillId="0" borderId="10" xfId="0" applyBorder="1" applyAlignment="1" applyProtection="1">
      <alignment horizontal="center"/>
      <protection/>
    </xf>
    <xf numFmtId="0" fontId="0" fillId="0" borderId="0" xfId="0" applyFont="1" applyFill="1" applyAlignment="1" applyProtection="1">
      <alignment/>
      <protection/>
    </xf>
    <xf numFmtId="0" fontId="0" fillId="0" borderId="13" xfId="0" applyBorder="1" applyAlignment="1" applyProtection="1">
      <alignment/>
      <protection/>
    </xf>
    <xf numFmtId="0" fontId="0" fillId="0" borderId="8" xfId="0" applyBorder="1" applyAlignment="1" applyProtection="1" quotePrefix="1">
      <alignment horizontal="center"/>
      <protection/>
    </xf>
    <xf numFmtId="0" fontId="0" fillId="0" borderId="4" xfId="0" applyBorder="1" applyAlignment="1" applyProtection="1" quotePrefix="1">
      <alignment horizontal="center"/>
      <protection/>
    </xf>
    <xf numFmtId="0" fontId="0" fillId="0" borderId="14" xfId="0" applyBorder="1" applyAlignment="1" applyProtection="1">
      <alignment horizontal="center"/>
      <protection/>
    </xf>
    <xf numFmtId="176" fontId="0" fillId="0" borderId="6" xfId="0" applyNumberFormat="1" applyBorder="1" applyAlignment="1" applyProtection="1">
      <alignment/>
      <protection/>
    </xf>
    <xf numFmtId="176" fontId="0" fillId="0" borderId="0" xfId="0" applyNumberFormat="1" applyBorder="1" applyAlignment="1" applyProtection="1">
      <alignment/>
      <protection/>
    </xf>
    <xf numFmtId="176" fontId="0" fillId="0" borderId="7" xfId="0" applyNumberFormat="1" applyBorder="1" applyAlignment="1" applyProtection="1">
      <alignment/>
      <protection/>
    </xf>
    <xf numFmtId="0" fontId="0" fillId="0" borderId="13" xfId="0" applyBorder="1" applyAlignment="1" applyProtection="1">
      <alignment horizontal="center"/>
      <protection/>
    </xf>
    <xf numFmtId="176" fontId="0" fillId="0" borderId="8" xfId="0" applyNumberFormat="1" applyBorder="1" applyAlignment="1" applyProtection="1">
      <alignment/>
      <protection/>
    </xf>
    <xf numFmtId="176" fontId="0" fillId="0" borderId="4" xfId="0" applyNumberFormat="1" applyBorder="1" applyAlignment="1" applyProtection="1">
      <alignment/>
      <protection/>
    </xf>
    <xf numFmtId="176" fontId="0" fillId="0" borderId="9" xfId="0" applyNumberFormat="1" applyBorder="1" applyAlignment="1" applyProtection="1">
      <alignment/>
      <protection/>
    </xf>
    <xf numFmtId="11" fontId="0" fillId="2" borderId="3" xfId="0" applyNumberFormat="1" applyFont="1" applyFill="1" applyBorder="1" applyAlignment="1" applyProtection="1">
      <alignment/>
      <protection locked="0"/>
    </xf>
    <xf numFmtId="11" fontId="0" fillId="2" borderId="0" xfId="0" applyNumberFormat="1" applyFont="1" applyFill="1" applyBorder="1" applyAlignment="1" applyProtection="1">
      <alignment/>
      <protection locked="0"/>
    </xf>
    <xf numFmtId="0" fontId="0" fillId="2" borderId="0" xfId="0" applyFill="1" applyAlignment="1" applyProtection="1">
      <alignment/>
      <protection locked="0"/>
    </xf>
    <xf numFmtId="0" fontId="0" fillId="0" borderId="0" xfId="0" applyAlignment="1" applyProtection="1">
      <alignment horizontal="left"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workbookViewId="0" topLeftCell="A1">
      <selection activeCell="F4" sqref="F4"/>
    </sheetView>
  </sheetViews>
  <sheetFormatPr defaultColWidth="9.00390625" defaultRowHeight="13.5"/>
  <cols>
    <col min="1" max="1" width="21.50390625" style="7" bestFit="1" customWidth="1"/>
    <col min="2" max="3" width="12.75390625" style="7" bestFit="1" customWidth="1"/>
    <col min="4" max="4" width="11.50390625" style="7" customWidth="1"/>
    <col min="5" max="5" width="9.00390625" style="7" customWidth="1"/>
    <col min="6" max="10" width="10.00390625" style="7" customWidth="1"/>
    <col min="11" max="16384" width="9.00390625" style="7" customWidth="1"/>
  </cols>
  <sheetData>
    <row r="1" ht="13.5">
      <c r="A1" s="6" t="s">
        <v>45</v>
      </c>
    </row>
    <row r="3" ht="13.5">
      <c r="A3" s="7" t="s">
        <v>32</v>
      </c>
    </row>
    <row r="4" ht="13.5">
      <c r="A4" s="7" t="s">
        <v>33</v>
      </c>
    </row>
    <row r="5" ht="13.5">
      <c r="A5" s="7" t="s">
        <v>34</v>
      </c>
    </row>
    <row r="6" ht="13.5">
      <c r="A6" s="7" t="s">
        <v>52</v>
      </c>
    </row>
    <row r="7" ht="13.5">
      <c r="A7" s="7" t="s">
        <v>49</v>
      </c>
    </row>
    <row r="8" spans="3:4" ht="14.25" thickBot="1">
      <c r="C8" s="8"/>
      <c r="D8" s="8"/>
    </row>
    <row r="9" spans="1:6" ht="14.25" thickBot="1">
      <c r="A9" s="9" t="s">
        <v>28</v>
      </c>
      <c r="B9" s="10" t="s">
        <v>7</v>
      </c>
      <c r="C9" s="11" t="s">
        <v>50</v>
      </c>
      <c r="D9" s="12" t="s">
        <v>51</v>
      </c>
      <c r="E9" s="2" t="s">
        <v>48</v>
      </c>
      <c r="F9" s="13"/>
    </row>
    <row r="10" spans="1:6" ht="13.5">
      <c r="A10" s="14" t="s">
        <v>27</v>
      </c>
      <c r="B10" s="15" t="s">
        <v>2</v>
      </c>
      <c r="C10" s="3">
        <v>9E-06</v>
      </c>
      <c r="D10" s="16">
        <f>C10</f>
        <v>9E-06</v>
      </c>
      <c r="E10" s="54">
        <v>3.5E-05</v>
      </c>
      <c r="F10" s="17" t="s">
        <v>5</v>
      </c>
    </row>
    <row r="11" spans="1:6" ht="13.5">
      <c r="A11" s="14" t="s">
        <v>18</v>
      </c>
      <c r="B11" s="18" t="s">
        <v>3</v>
      </c>
      <c r="C11" s="4">
        <f>C33</f>
        <v>44296788.482834995</v>
      </c>
      <c r="D11" s="19">
        <f>C11</f>
        <v>44296788.482834995</v>
      </c>
      <c r="E11" s="55">
        <f>C35</f>
        <v>58139534.883720934</v>
      </c>
      <c r="F11" s="17" t="s">
        <v>4</v>
      </c>
    </row>
    <row r="12" spans="1:6" ht="13.5">
      <c r="A12" s="14" t="s">
        <v>17</v>
      </c>
      <c r="B12" s="18" t="s">
        <v>9</v>
      </c>
      <c r="C12" s="11">
        <f>1/C11</f>
        <v>2.2575E-08</v>
      </c>
      <c r="D12" s="19">
        <f>C12</f>
        <v>2.2575E-08</v>
      </c>
      <c r="E12" s="19">
        <f>1/E11</f>
        <v>1.72E-08</v>
      </c>
      <c r="F12" s="17" t="s">
        <v>10</v>
      </c>
    </row>
    <row r="13" spans="1:6" ht="13.5">
      <c r="A13" s="14" t="s">
        <v>30</v>
      </c>
      <c r="B13" s="18" t="s">
        <v>6</v>
      </c>
      <c r="C13" s="20">
        <f>1/C11/C10</f>
        <v>0.0025083333333333333</v>
      </c>
      <c r="D13" s="20">
        <f>2/D11/D10</f>
        <v>0.005016666666666667</v>
      </c>
      <c r="E13" s="20">
        <f>1/E11/E10</f>
        <v>0.0004914285714285715</v>
      </c>
      <c r="F13" s="17" t="s">
        <v>29</v>
      </c>
    </row>
    <row r="14" spans="1:6" ht="14.25" thickBot="1">
      <c r="A14" s="21" t="s">
        <v>31</v>
      </c>
      <c r="B14" s="22" t="s">
        <v>8</v>
      </c>
      <c r="C14" s="23">
        <f>SQRT($G$39*$G$40/C11)</f>
        <v>2.985339641344631E-07</v>
      </c>
      <c r="D14" s="23">
        <f>SQRT($G$39*$G$40/D11)*2</f>
        <v>5.970679282689262E-07</v>
      </c>
      <c r="E14" s="23">
        <f>SQRT($G$39*$G$40/E11)</f>
        <v>2.605818072688398E-07</v>
      </c>
      <c r="F14" s="24"/>
    </row>
    <row r="16" spans="1:7" ht="30" customHeight="1">
      <c r="A16" s="57" t="s">
        <v>35</v>
      </c>
      <c r="B16" s="57"/>
      <c r="C16" s="57"/>
      <c r="D16" s="57"/>
      <c r="E16" s="57"/>
      <c r="F16" s="57"/>
      <c r="G16" s="57"/>
    </row>
    <row r="17" spans="1:7" ht="30" customHeight="1">
      <c r="A17" s="57" t="s">
        <v>36</v>
      </c>
      <c r="B17" s="57"/>
      <c r="C17" s="57"/>
      <c r="D17" s="57"/>
      <c r="E17" s="57"/>
      <c r="F17" s="57"/>
      <c r="G17" s="57"/>
    </row>
    <row r="18" spans="1:7" ht="20.25" customHeight="1">
      <c r="A18" s="57" t="s">
        <v>37</v>
      </c>
      <c r="B18" s="57"/>
      <c r="C18" s="57"/>
      <c r="D18" s="57"/>
      <c r="E18" s="57"/>
      <c r="F18" s="57"/>
      <c r="G18" s="57"/>
    </row>
    <row r="19" spans="1:7" ht="49.5" customHeight="1" thickBot="1">
      <c r="A19" s="57" t="s">
        <v>47</v>
      </c>
      <c r="B19" s="57"/>
      <c r="C19" s="57"/>
      <c r="D19" s="57"/>
      <c r="E19" s="57"/>
      <c r="F19" s="57"/>
      <c r="G19" s="57"/>
    </row>
    <row r="20" spans="1:7" ht="16.5" customHeight="1" thickBot="1">
      <c r="A20" s="1" t="s">
        <v>44</v>
      </c>
      <c r="B20" s="2" t="s">
        <v>41</v>
      </c>
      <c r="C20" s="26">
        <f>4/($G$39*$G$40*C11*$C$10^2)</f>
        <v>282385891.44762653</v>
      </c>
      <c r="D20" s="13" t="s">
        <v>40</v>
      </c>
      <c r="E20" s="25"/>
      <c r="F20" s="25"/>
      <c r="G20" s="25"/>
    </row>
    <row r="21" spans="1:7" ht="30" customHeight="1">
      <c r="A21" s="57" t="s">
        <v>46</v>
      </c>
      <c r="B21" s="57"/>
      <c r="C21" s="57"/>
      <c r="D21" s="57"/>
      <c r="E21" s="57"/>
      <c r="F21" s="57"/>
      <c r="G21" s="57"/>
    </row>
    <row r="22" spans="1:7" ht="18" customHeight="1">
      <c r="A22" s="7" t="s">
        <v>53</v>
      </c>
      <c r="B22" s="25"/>
      <c r="C22" s="25"/>
      <c r="D22" s="25"/>
      <c r="E22" s="25"/>
      <c r="F22" s="25"/>
      <c r="G22" s="25"/>
    </row>
    <row r="23" spans="1:7" ht="42.75" customHeight="1">
      <c r="A23" s="57" t="s">
        <v>54</v>
      </c>
      <c r="B23" s="57"/>
      <c r="C23" s="57"/>
      <c r="D23" s="57"/>
      <c r="E23" s="57"/>
      <c r="F23" s="57"/>
      <c r="G23" s="57"/>
    </row>
    <row r="24" spans="1:7" ht="45.75" customHeight="1" thickBot="1">
      <c r="A24" s="57" t="s">
        <v>55</v>
      </c>
      <c r="B24" s="57"/>
      <c r="C24" s="57"/>
      <c r="D24" s="57"/>
      <c r="E24" s="57"/>
      <c r="F24" s="57"/>
      <c r="G24" s="57"/>
    </row>
    <row r="25" spans="1:7" ht="14.25" customHeight="1">
      <c r="A25" s="27" t="s">
        <v>42</v>
      </c>
      <c r="B25" s="28" t="s">
        <v>39</v>
      </c>
      <c r="C25" s="5">
        <v>2000000000</v>
      </c>
      <c r="D25" s="29" t="s">
        <v>40</v>
      </c>
      <c r="E25" s="25"/>
      <c r="F25" s="25"/>
      <c r="G25" s="25"/>
    </row>
    <row r="26" spans="1:4" ht="14.25" customHeight="1" thickBot="1">
      <c r="A26" s="30" t="s">
        <v>43</v>
      </c>
      <c r="B26" s="8" t="s">
        <v>38</v>
      </c>
      <c r="C26" s="31">
        <f>1/SQRT($G$39*$G$40*$C$11*$C$25)</f>
        <v>1.6909042406083258E-06</v>
      </c>
      <c r="D26" s="24" t="s">
        <v>5</v>
      </c>
    </row>
    <row r="27" spans="1:4" ht="14.25" customHeight="1">
      <c r="A27" s="32"/>
      <c r="B27" s="32"/>
      <c r="C27" s="19"/>
      <c r="D27" s="32"/>
    </row>
    <row r="28" spans="1:5" ht="13.5">
      <c r="A28" s="7" t="s">
        <v>26</v>
      </c>
      <c r="E28" s="32"/>
    </row>
    <row r="29" spans="2:3" ht="14.25" thickBot="1">
      <c r="B29" s="7" t="s">
        <v>20</v>
      </c>
      <c r="C29" s="56">
        <v>25</v>
      </c>
    </row>
    <row r="30" spans="1:3" ht="13.5">
      <c r="A30" s="27"/>
      <c r="B30" s="15" t="str">
        <f>B12</f>
        <v>ρ</v>
      </c>
      <c r="C30" s="33" t="str">
        <f>B11</f>
        <v>σ</v>
      </c>
    </row>
    <row r="31" spans="1:3" ht="14.25" thickBot="1">
      <c r="A31" s="30"/>
      <c r="B31" s="22" t="s">
        <v>19</v>
      </c>
      <c r="C31" s="34" t="s">
        <v>4</v>
      </c>
    </row>
    <row r="32" spans="1:10" ht="13.5">
      <c r="A32" s="35" t="s">
        <v>13</v>
      </c>
      <c r="B32" s="19">
        <f>($B41+$B41*$D41*C$29/1000)/100000000</f>
        <v>2.7625E-08</v>
      </c>
      <c r="C32" s="36">
        <f>1/B32</f>
        <v>36199095.02262443</v>
      </c>
      <c r="F32" s="37"/>
      <c r="G32" s="37"/>
      <c r="H32" s="37"/>
      <c r="I32" s="37"/>
      <c r="J32" s="37"/>
    </row>
    <row r="33" spans="1:10" ht="13.5">
      <c r="A33" s="35" t="s">
        <v>11</v>
      </c>
      <c r="B33" s="19">
        <f>($B42+$B42*$D42*C$29/1000)/100000000</f>
        <v>2.2575E-08</v>
      </c>
      <c r="C33" s="36">
        <f>1/B33</f>
        <v>44296788.482834995</v>
      </c>
      <c r="F33" s="37"/>
      <c r="G33" s="37"/>
      <c r="H33" s="37"/>
      <c r="I33" s="37"/>
      <c r="J33" s="37"/>
    </row>
    <row r="34" spans="1:3" ht="13.5">
      <c r="A34" s="35" t="s">
        <v>14</v>
      </c>
      <c r="B34" s="19">
        <f>($B43+$B43*$D43*C$29/1000)/100000000</f>
        <v>1.6225E-08</v>
      </c>
      <c r="C34" s="36">
        <f>1/B34</f>
        <v>61633281.97226502</v>
      </c>
    </row>
    <row r="35" spans="1:3" ht="14.25" thickBot="1">
      <c r="A35" s="38" t="s">
        <v>15</v>
      </c>
      <c r="B35" s="31">
        <f>($B44+$B44*$D44*C$29/1000)/100000000</f>
        <v>1.72E-08</v>
      </c>
      <c r="C35" s="39">
        <f>1/B35</f>
        <v>58139534.883720934</v>
      </c>
    </row>
    <row r="37" spans="1:10" ht="13.5">
      <c r="A37" s="7" t="s">
        <v>24</v>
      </c>
      <c r="F37" s="7" t="s">
        <v>25</v>
      </c>
      <c r="H37" s="37"/>
      <c r="I37" s="37"/>
      <c r="J37" s="37"/>
    </row>
    <row r="38" spans="8:10" ht="14.25" thickBot="1">
      <c r="H38" s="37"/>
      <c r="I38" s="37"/>
      <c r="J38" s="37"/>
    </row>
    <row r="39" spans="1:8" ht="13.5">
      <c r="A39" s="40"/>
      <c r="B39" s="41" t="s">
        <v>21</v>
      </c>
      <c r="C39" s="15" t="s">
        <v>22</v>
      </c>
      <c r="D39" s="33" t="s">
        <v>16</v>
      </c>
      <c r="F39" s="41" t="s">
        <v>0</v>
      </c>
      <c r="G39" s="29">
        <f>PI()</f>
        <v>3.141592653589793</v>
      </c>
      <c r="H39" s="42"/>
    </row>
    <row r="40" spans="1:7" ht="14.25" thickBot="1">
      <c r="A40" s="43"/>
      <c r="B40" s="44" t="s">
        <v>23</v>
      </c>
      <c r="C40" s="45" t="s">
        <v>23</v>
      </c>
      <c r="D40" s="34" t="s">
        <v>12</v>
      </c>
      <c r="F40" s="38" t="s">
        <v>1</v>
      </c>
      <c r="G40" s="24">
        <f>G39*0.0000004</f>
        <v>1.2566370614359173E-06</v>
      </c>
    </row>
    <row r="41" spans="1:4" ht="13.5">
      <c r="A41" s="46" t="str">
        <f>A32</f>
        <v>Al</v>
      </c>
      <c r="B41" s="47">
        <v>2.5</v>
      </c>
      <c r="C41" s="48">
        <v>3.55</v>
      </c>
      <c r="D41" s="49">
        <f>(C41-B41)/100/B41*1000</f>
        <v>4.2</v>
      </c>
    </row>
    <row r="42" spans="1:10" ht="13.5">
      <c r="A42" s="46" t="str">
        <f>A33</f>
        <v>Au</v>
      </c>
      <c r="B42" s="47">
        <v>2.05</v>
      </c>
      <c r="C42" s="48">
        <v>2.88</v>
      </c>
      <c r="D42" s="49">
        <f>(C42-B42)/100/B42*1000</f>
        <v>4.048780487804878</v>
      </c>
      <c r="F42" s="37"/>
      <c r="G42" s="37"/>
      <c r="H42" s="37"/>
      <c r="I42" s="37"/>
      <c r="J42" s="37"/>
    </row>
    <row r="43" spans="1:10" ht="13.5">
      <c r="A43" s="46" t="str">
        <f>A34</f>
        <v>Ag</v>
      </c>
      <c r="B43" s="47">
        <v>1.47</v>
      </c>
      <c r="C43" s="48">
        <v>2.08</v>
      </c>
      <c r="D43" s="49">
        <f>(C43-B43)/100/B43*1000</f>
        <v>4.149659863945579</v>
      </c>
      <c r="F43" s="37"/>
      <c r="G43" s="37"/>
      <c r="H43" s="37"/>
      <c r="I43" s="37"/>
      <c r="J43" s="37"/>
    </row>
    <row r="44" spans="1:4" ht="14.25" thickBot="1">
      <c r="A44" s="50" t="str">
        <f>A35</f>
        <v>Cu</v>
      </c>
      <c r="B44" s="51">
        <v>1.55</v>
      </c>
      <c r="C44" s="52">
        <v>2.23</v>
      </c>
      <c r="D44" s="53">
        <f>(C44-B44)/100/B44*1000</f>
        <v>4.387096774193548</v>
      </c>
    </row>
    <row r="45" spans="1:3" ht="13.5">
      <c r="A45" s="48"/>
      <c r="B45" s="48"/>
      <c r="C45" s="48"/>
    </row>
  </sheetData>
  <sheetProtection/>
  <mergeCells count="7">
    <mergeCell ref="A24:G24"/>
    <mergeCell ref="A19:G19"/>
    <mergeCell ref="A23:G23"/>
    <mergeCell ref="A16:G16"/>
    <mergeCell ref="A17:G17"/>
    <mergeCell ref="A18:G18"/>
    <mergeCell ref="A21:G21"/>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japan_branch_office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tovy</dc:creator>
  <cp:keywords/>
  <dc:description/>
  <cp:lastModifiedBy>tovy</cp:lastModifiedBy>
  <dcterms:created xsi:type="dcterms:W3CDTF">2002-08-30T06:01:26Z</dcterms:created>
  <dcterms:modified xsi:type="dcterms:W3CDTF">2003-05-09T11:49:30Z</dcterms:modified>
  <cp:category/>
  <cp:version/>
  <cp:contentType/>
  <cp:contentStatus/>
</cp:coreProperties>
</file>